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Радио" sheetId="1" r:id="rId1"/>
  </sheets>
  <definedNames>
    <definedName name="_xlnm._FilterDatabase" localSheetId="0" hidden="1">Радио!$A$1:$L$13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J13" i="1"/>
  <c r="I13" i="1"/>
  <c r="H13" i="1"/>
  <c r="G13" i="1"/>
  <c r="F13" i="1"/>
  <c r="J12" i="1"/>
  <c r="I12" i="1"/>
  <c r="H12" i="1"/>
  <c r="G12" i="1"/>
  <c r="F12" i="1"/>
  <c r="E12" i="1"/>
  <c r="J11" i="1"/>
  <c r="I11" i="1"/>
  <c r="H11" i="1"/>
  <c r="G11" i="1"/>
  <c r="F11" i="1"/>
  <c r="E11" i="1"/>
  <c r="J9" i="1"/>
  <c r="I9" i="1"/>
  <c r="H9" i="1"/>
  <c r="G9" i="1"/>
  <c r="F9" i="1"/>
  <c r="E9" i="1"/>
  <c r="J8" i="1"/>
  <c r="I8" i="1"/>
  <c r="H8" i="1"/>
  <c r="G8" i="1"/>
  <c r="F8" i="1"/>
  <c r="E8" i="1"/>
  <c r="J7" i="1"/>
  <c r="I7" i="1"/>
  <c r="H7" i="1"/>
  <c r="G7" i="1"/>
  <c r="F7" i="1"/>
  <c r="E7" i="1"/>
  <c r="J6" i="1"/>
  <c r="I6" i="1"/>
  <c r="H6" i="1"/>
  <c r="G6" i="1"/>
  <c r="F6" i="1"/>
  <c r="E6" i="1"/>
  <c r="J10" i="1"/>
  <c r="I10" i="1"/>
  <c r="H10" i="1"/>
  <c r="G10" i="1"/>
  <c r="F10" i="1"/>
  <c r="E10" i="1"/>
  <c r="J5" i="1"/>
  <c r="I5" i="1"/>
  <c r="H5" i="1"/>
  <c r="G5" i="1"/>
  <c r="F5" i="1"/>
  <c r="E5" i="1"/>
  <c r="J4" i="1"/>
  <c r="I4" i="1"/>
  <c r="H4" i="1"/>
  <c r="G4" i="1"/>
  <c r="F4" i="1"/>
  <c r="E4" i="1"/>
  <c r="J3" i="1"/>
  <c r="I3" i="1"/>
  <c r="H3" i="1"/>
  <c r="G3" i="1"/>
  <c r="F3" i="1"/>
  <c r="E3" i="1"/>
  <c r="J2" i="1"/>
  <c r="I2" i="1"/>
  <c r="H2" i="1"/>
  <c r="G2" i="1"/>
  <c r="F2" i="1"/>
  <c r="E2" i="1"/>
</calcChain>
</file>

<file path=xl/sharedStrings.xml><?xml version="1.0" encoding="utf-8"?>
<sst xmlns="http://schemas.openxmlformats.org/spreadsheetml/2006/main" count="72" uniqueCount="39">
  <si>
    <t>Город</t>
  </si>
  <si>
    <t xml:space="preserve">Вид рекламы </t>
  </si>
  <si>
    <t>Радиостанция</t>
  </si>
  <si>
    <t>Реклама на радио</t>
  </si>
  <si>
    <t>Целевая аудитория</t>
  </si>
  <si>
    <t>Охват территории</t>
  </si>
  <si>
    <t>Город + 50 км в радиусе</t>
  </si>
  <si>
    <t>Русское Радио</t>
  </si>
  <si>
    <t>Возвраст: 18-45 лет. Пол: 47% мужчины, 53% женщины</t>
  </si>
  <si>
    <t>Авторадио</t>
  </si>
  <si>
    <t>Возвраст: 14-64 лет. Пол: 57% мужчины, 43% женщины</t>
  </si>
  <si>
    <t>Саратов</t>
  </si>
  <si>
    <t>Европа Плюс</t>
  </si>
  <si>
    <t>Дорожное радио</t>
  </si>
  <si>
    <t>Ретро FM</t>
  </si>
  <si>
    <t>Шансон</t>
  </si>
  <si>
    <t>Возвраст: 20-65 лет. Пол: 53% мужчины, 47% женщины</t>
  </si>
  <si>
    <t>Возвраст: 20-59 лет. Пол: 59% мужчины, 41% женщины</t>
  </si>
  <si>
    <t>Возвраст: 16-35 лет. Пол: 51% мужчины, 49% женщины</t>
  </si>
  <si>
    <t>Детское радио</t>
  </si>
  <si>
    <t>Возвраст: 30-65 лет. Пол: 64% мужчины, 36% женщины</t>
  </si>
  <si>
    <t>Love Радио</t>
  </si>
  <si>
    <t>Возвраст: 15-33 лет. Пол: 40% мужчины, 60% женщины</t>
  </si>
  <si>
    <t>Возвраст: 35-54 лет. Пол: 42% мужчины, 58% женщины</t>
  </si>
  <si>
    <t>RECORD</t>
  </si>
  <si>
    <t>Возвраст: 15-45 лет. Пол: 58% мужчины, 42% женщины</t>
  </si>
  <si>
    <t>Возвраст: 16-35лет. Пол: 51% мужчины, 49% женщины</t>
  </si>
  <si>
    <t>Радио 7</t>
  </si>
  <si>
    <t>Возвраст: 30-60 лет. Пол: 53% мужчины, 77% женщины</t>
  </si>
  <si>
    <t>Радио Гордость</t>
  </si>
  <si>
    <t>RELAX FM</t>
  </si>
  <si>
    <t>Возвраст: 20-55 лет. Пол: 67% мужчины, 33% женщины</t>
  </si>
  <si>
    <t>Ролик 5 сек.</t>
  </si>
  <si>
    <t>Ролик 10 сек.</t>
  </si>
  <si>
    <t>Ролик 15 сек.</t>
  </si>
  <si>
    <t>Ролик 20 сек.</t>
  </si>
  <si>
    <t>Ролик 25 сек.</t>
  </si>
  <si>
    <t>Ролик 30 сек.</t>
  </si>
  <si>
    <t>Количество выходов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</si>
</sst>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2C2D2E"/>
      <name val="Calibri"/>
      <family val="2"/>
      <charset val="204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workbookViewId="0">
      <selection activeCell="D3" sqref="D3"/>
    </sheetView>
  </sheetViews>
  <sheetFormatPr defaultRowHeight="12.75" x14ac:dyDescent="0.2"/>
  <cols>
    <col min="1" max="1" width="10.5703125" style="2" bestFit="1" customWidth="1"/>
    <col min="2" max="2" width="16.42578125" style="2" bestFit="1" customWidth="1"/>
    <col min="3" max="3" width="16.7109375" style="2" bestFit="1" customWidth="1"/>
    <col min="4" max="4" width="21.5703125" style="2" bestFit="1" customWidth="1"/>
    <col min="5" max="5" width="15.28515625" style="3" bestFit="1" customWidth="1"/>
    <col min="6" max="10" width="16.28515625" style="3" bestFit="1" customWidth="1"/>
    <col min="11" max="11" width="20.7109375" style="2" bestFit="1" customWidth="1"/>
    <col min="12" max="12" width="25.28515625" style="2" bestFit="1" customWidth="1"/>
    <col min="13" max="16384" width="9.140625" style="2"/>
  </cols>
  <sheetData>
    <row r="1" spans="1:13" s="4" customFormat="1" x14ac:dyDescent="0.2">
      <c r="A1" s="6" t="s">
        <v>0</v>
      </c>
      <c r="B1" s="7" t="s">
        <v>1</v>
      </c>
      <c r="C1" s="7" t="s">
        <v>2</v>
      </c>
      <c r="D1" s="7" t="s">
        <v>38</v>
      </c>
      <c r="E1" s="6" t="s">
        <v>32</v>
      </c>
      <c r="F1" s="6" t="s">
        <v>33</v>
      </c>
      <c r="G1" s="6" t="s">
        <v>34</v>
      </c>
      <c r="H1" s="6" t="s">
        <v>35</v>
      </c>
      <c r="I1" s="6" t="s">
        <v>36</v>
      </c>
      <c r="J1" s="6" t="s">
        <v>37</v>
      </c>
      <c r="K1" s="7" t="s">
        <v>5</v>
      </c>
      <c r="L1" s="7" t="s">
        <v>4</v>
      </c>
    </row>
    <row r="2" spans="1:13" s="3" customFormat="1" ht="25.5" x14ac:dyDescent="0.2">
      <c r="A2" s="8" t="s">
        <v>11</v>
      </c>
      <c r="B2" s="8" t="s">
        <v>3</v>
      </c>
      <c r="C2" s="8" t="s">
        <v>9</v>
      </c>
      <c r="D2" s="8">
        <v>1</v>
      </c>
      <c r="E2" s="1">
        <f>136*5*D2</f>
        <v>680</v>
      </c>
      <c r="F2" s="1">
        <f>136*10*D2</f>
        <v>1360</v>
      </c>
      <c r="G2" s="1">
        <f>136*15*D2</f>
        <v>2040</v>
      </c>
      <c r="H2" s="1">
        <f>136*20*D2</f>
        <v>2720</v>
      </c>
      <c r="I2" s="1">
        <f>136*25*D2</f>
        <v>3400</v>
      </c>
      <c r="J2" s="1">
        <f>136*30*D2</f>
        <v>4080</v>
      </c>
      <c r="K2" s="8" t="s">
        <v>6</v>
      </c>
      <c r="L2" s="8" t="s">
        <v>10</v>
      </c>
    </row>
    <row r="3" spans="1:13" customFormat="1" ht="25.5" x14ac:dyDescent="0.25">
      <c r="A3" s="8" t="s">
        <v>11</v>
      </c>
      <c r="B3" s="9" t="s">
        <v>3</v>
      </c>
      <c r="C3" s="10" t="s">
        <v>29</v>
      </c>
      <c r="D3" s="8">
        <v>1</v>
      </c>
      <c r="E3" s="1">
        <f>65*5*D3</f>
        <v>325</v>
      </c>
      <c r="F3" s="1">
        <f>65*10*D3</f>
        <v>650</v>
      </c>
      <c r="G3" s="1">
        <f>65*15*D3</f>
        <v>975</v>
      </c>
      <c r="H3" s="1">
        <f>65*20*D3</f>
        <v>1300</v>
      </c>
      <c r="I3" s="1">
        <f>65*25*D3</f>
        <v>1625</v>
      </c>
      <c r="J3" s="1">
        <f>65*30*D3</f>
        <v>1950</v>
      </c>
      <c r="K3" s="9" t="s">
        <v>6</v>
      </c>
      <c r="L3" s="9" t="s">
        <v>28</v>
      </c>
      <c r="M3" s="5"/>
    </row>
    <row r="4" spans="1:13" customFormat="1" ht="25.5" x14ac:dyDescent="0.25">
      <c r="A4" s="8" t="s">
        <v>11</v>
      </c>
      <c r="B4" s="9" t="s">
        <v>3</v>
      </c>
      <c r="C4" s="9" t="s">
        <v>19</v>
      </c>
      <c r="D4" s="8">
        <v>1</v>
      </c>
      <c r="E4" s="1">
        <f>65*5*D4</f>
        <v>325</v>
      </c>
      <c r="F4" s="1">
        <f>65*10*D4</f>
        <v>650</v>
      </c>
      <c r="G4" s="1">
        <f>65*15*D4</f>
        <v>975</v>
      </c>
      <c r="H4" s="1">
        <f>65*20*D4</f>
        <v>1300</v>
      </c>
      <c r="I4" s="1">
        <f>65*25*D4</f>
        <v>1625</v>
      </c>
      <c r="J4" s="1">
        <f>65*30*D4</f>
        <v>1950</v>
      </c>
      <c r="K4" s="9" t="s">
        <v>6</v>
      </c>
      <c r="L4" s="9" t="s">
        <v>18</v>
      </c>
      <c r="M4" s="5"/>
    </row>
    <row r="5" spans="1:13" customFormat="1" ht="25.5" x14ac:dyDescent="0.25">
      <c r="A5" s="8" t="s">
        <v>11</v>
      </c>
      <c r="B5" s="9" t="s">
        <v>3</v>
      </c>
      <c r="C5" s="9" t="s">
        <v>21</v>
      </c>
      <c r="D5" s="8">
        <v>1</v>
      </c>
      <c r="E5" s="1">
        <f>65*5*D5</f>
        <v>325</v>
      </c>
      <c r="F5" s="1">
        <f>65*10*D5</f>
        <v>650</v>
      </c>
      <c r="G5" s="1">
        <f>65*15*D5</f>
        <v>975</v>
      </c>
      <c r="H5" s="1">
        <f>65*20*D5</f>
        <v>1300</v>
      </c>
      <c r="I5" s="1">
        <f>65*25*D5</f>
        <v>1625</v>
      </c>
      <c r="J5" s="1">
        <f>65*30*D5</f>
        <v>1950</v>
      </c>
      <c r="K5" s="9" t="s">
        <v>6</v>
      </c>
      <c r="L5" s="9" t="s">
        <v>22</v>
      </c>
      <c r="M5" s="5"/>
    </row>
    <row r="6" spans="1:13" customFormat="1" ht="25.5" x14ac:dyDescent="0.25">
      <c r="A6" s="8" t="s">
        <v>11</v>
      </c>
      <c r="B6" s="9" t="s">
        <v>3</v>
      </c>
      <c r="C6" s="10" t="s">
        <v>24</v>
      </c>
      <c r="D6" s="8">
        <v>1</v>
      </c>
      <c r="E6" s="1">
        <f>75*5*D6</f>
        <v>375</v>
      </c>
      <c r="F6" s="1">
        <f>75*10*D6</f>
        <v>750</v>
      </c>
      <c r="G6" s="1">
        <f>75*15*D6</f>
        <v>1125</v>
      </c>
      <c r="H6" s="1">
        <f>75*20*D6</f>
        <v>1500</v>
      </c>
      <c r="I6" s="1">
        <f>75*25*D6</f>
        <v>1875</v>
      </c>
      <c r="J6" s="1">
        <f>75*30*D6</f>
        <v>2250</v>
      </c>
      <c r="K6" s="9" t="s">
        <v>6</v>
      </c>
      <c r="L6" s="9" t="s">
        <v>25</v>
      </c>
      <c r="M6" s="5"/>
    </row>
    <row r="7" spans="1:13" customFormat="1" ht="25.5" x14ac:dyDescent="0.25">
      <c r="A7" s="8" t="s">
        <v>11</v>
      </c>
      <c r="B7" s="9" t="s">
        <v>3</v>
      </c>
      <c r="C7" s="10" t="s">
        <v>30</v>
      </c>
      <c r="D7" s="8">
        <v>1</v>
      </c>
      <c r="E7" s="1">
        <f>75*5*D7</f>
        <v>375</v>
      </c>
      <c r="F7" s="1">
        <f>75*10*D7</f>
        <v>750</v>
      </c>
      <c r="G7" s="1">
        <f>75*15*D7</f>
        <v>1125</v>
      </c>
      <c r="H7" s="1">
        <f>75*20*D7</f>
        <v>1500</v>
      </c>
      <c r="I7" s="1">
        <f>75*25*D7</f>
        <v>1875</v>
      </c>
      <c r="J7" s="1">
        <f>75*30*D7</f>
        <v>2250</v>
      </c>
      <c r="K7" s="9" t="s">
        <v>6</v>
      </c>
      <c r="L7" s="9" t="s">
        <v>31</v>
      </c>
      <c r="M7" s="5"/>
    </row>
    <row r="8" spans="1:13" ht="25.5" x14ac:dyDescent="0.2">
      <c r="A8" s="8" t="s">
        <v>11</v>
      </c>
      <c r="B8" s="11" t="s">
        <v>3</v>
      </c>
      <c r="C8" s="8" t="s">
        <v>7</v>
      </c>
      <c r="D8" s="8">
        <v>1</v>
      </c>
      <c r="E8" s="1">
        <f>142*5*D8</f>
        <v>710</v>
      </c>
      <c r="F8" s="1">
        <f>142*10*D8</f>
        <v>1420</v>
      </c>
      <c r="G8" s="1">
        <f>142*15*D8</f>
        <v>2130</v>
      </c>
      <c r="H8" s="1">
        <f>142*20*D8</f>
        <v>2840</v>
      </c>
      <c r="I8" s="1">
        <f>142*25*D8</f>
        <v>3550</v>
      </c>
      <c r="J8" s="1">
        <f>142*30*D8</f>
        <v>4260</v>
      </c>
      <c r="K8" s="8" t="s">
        <v>6</v>
      </c>
      <c r="L8" s="8" t="s">
        <v>8</v>
      </c>
    </row>
    <row r="9" spans="1:13" customFormat="1" ht="25.5" x14ac:dyDescent="0.25">
      <c r="A9" s="8" t="s">
        <v>11</v>
      </c>
      <c r="B9" s="9" t="s">
        <v>3</v>
      </c>
      <c r="C9" s="9" t="s">
        <v>15</v>
      </c>
      <c r="D9" s="8">
        <v>1</v>
      </c>
      <c r="E9" s="1">
        <f>80*5*D9</f>
        <v>400</v>
      </c>
      <c r="F9" s="1">
        <f>80*10*D9</f>
        <v>800</v>
      </c>
      <c r="G9" s="1">
        <f>80*15*D9</f>
        <v>1200</v>
      </c>
      <c r="H9" s="1">
        <f>80*20*D9</f>
        <v>1600</v>
      </c>
      <c r="I9" s="1">
        <f>80*25*D9</f>
        <v>2000</v>
      </c>
      <c r="J9" s="1">
        <f>80*30*D9</f>
        <v>2400</v>
      </c>
      <c r="K9" s="9" t="s">
        <v>6</v>
      </c>
      <c r="L9" s="9" t="s">
        <v>16</v>
      </c>
      <c r="M9" s="5"/>
    </row>
    <row r="10" spans="1:13" customFormat="1" ht="25.5" x14ac:dyDescent="0.25">
      <c r="A10" s="8" t="s">
        <v>11</v>
      </c>
      <c r="B10" s="9" t="s">
        <v>3</v>
      </c>
      <c r="C10" s="9" t="s">
        <v>12</v>
      </c>
      <c r="D10" s="8">
        <v>1</v>
      </c>
      <c r="E10" s="1">
        <f>65*5*D10</f>
        <v>325</v>
      </c>
      <c r="F10" s="1">
        <f>65*10*D10</f>
        <v>650</v>
      </c>
      <c r="G10" s="1">
        <f>65*15*D10</f>
        <v>975</v>
      </c>
      <c r="H10" s="1">
        <f>65*20*D10</f>
        <v>1300</v>
      </c>
      <c r="I10" s="1">
        <f>65*25*D10</f>
        <v>1625</v>
      </c>
      <c r="J10" s="1">
        <f>65*30*D10</f>
        <v>1950</v>
      </c>
      <c r="K10" s="9" t="s">
        <v>6</v>
      </c>
      <c r="L10" s="9" t="s">
        <v>23</v>
      </c>
      <c r="M10" s="5"/>
    </row>
    <row r="11" spans="1:13" customFormat="1" ht="25.5" x14ac:dyDescent="0.25">
      <c r="A11" s="8" t="s">
        <v>11</v>
      </c>
      <c r="B11" s="9" t="s">
        <v>3</v>
      </c>
      <c r="C11" s="9" t="s">
        <v>13</v>
      </c>
      <c r="D11" s="8">
        <v>1</v>
      </c>
      <c r="E11" s="1">
        <f>57*5*D11</f>
        <v>285</v>
      </c>
      <c r="F11" s="1">
        <f>57*10*D11</f>
        <v>570</v>
      </c>
      <c r="G11" s="1">
        <f>57*15*D11</f>
        <v>855</v>
      </c>
      <c r="H11" s="1">
        <f>57*20*D11</f>
        <v>1140</v>
      </c>
      <c r="I11" s="1">
        <f>57*25*D11</f>
        <v>1425</v>
      </c>
      <c r="J11" s="1">
        <f>57*30*D11</f>
        <v>1710</v>
      </c>
      <c r="K11" s="9" t="s">
        <v>6</v>
      </c>
      <c r="L11" s="9" t="s">
        <v>17</v>
      </c>
      <c r="M11" s="5"/>
    </row>
    <row r="12" spans="1:13" customFormat="1" ht="25.5" x14ac:dyDescent="0.25">
      <c r="A12" s="8" t="s">
        <v>11</v>
      </c>
      <c r="B12" s="9" t="s">
        <v>3</v>
      </c>
      <c r="C12" s="9" t="s">
        <v>14</v>
      </c>
      <c r="D12" s="8">
        <v>1</v>
      </c>
      <c r="E12" s="1">
        <f>52*5*D12</f>
        <v>260</v>
      </c>
      <c r="F12" s="1">
        <f>52*10*D12</f>
        <v>520</v>
      </c>
      <c r="G12" s="1">
        <f>52*15*D12</f>
        <v>780</v>
      </c>
      <c r="H12" s="1">
        <f>52*20*D12</f>
        <v>1040</v>
      </c>
      <c r="I12" s="1">
        <f>52*25*D12</f>
        <v>1300</v>
      </c>
      <c r="J12" s="1">
        <f>52*30*D12</f>
        <v>1560</v>
      </c>
      <c r="K12" s="9" t="s">
        <v>6</v>
      </c>
      <c r="L12" s="9" t="s">
        <v>20</v>
      </c>
      <c r="M12" s="5"/>
    </row>
    <row r="13" spans="1:13" customFormat="1" ht="25.5" x14ac:dyDescent="0.25">
      <c r="A13" s="8" t="s">
        <v>11</v>
      </c>
      <c r="B13" s="9" t="s">
        <v>3</v>
      </c>
      <c r="C13" s="10" t="s">
        <v>27</v>
      </c>
      <c r="D13" s="8">
        <v>1</v>
      </c>
      <c r="E13" s="1">
        <f>47*5*D13</f>
        <v>235</v>
      </c>
      <c r="F13" s="1">
        <f>47*10*D13</f>
        <v>470</v>
      </c>
      <c r="G13" s="1">
        <f>47*15*D13</f>
        <v>705</v>
      </c>
      <c r="H13" s="1">
        <f>47*20*D13</f>
        <v>940</v>
      </c>
      <c r="I13" s="1">
        <f>47*25*D13</f>
        <v>1175</v>
      </c>
      <c r="J13" s="1">
        <f>47*30*D13</f>
        <v>1410</v>
      </c>
      <c r="K13" s="9" t="s">
        <v>6</v>
      </c>
      <c r="L13" s="9" t="s">
        <v>26</v>
      </c>
      <c r="M13" s="5"/>
    </row>
  </sheetData>
  <autoFilter ref="A1:L13"/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Радио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2026-03-11T19:43:31Z</dcterms:modified>
</cp:coreProperties>
</file>